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firstSheet="2" activeTab="3"/>
  </bookViews>
  <sheets>
    <sheet name="Assumptions for IS" sheetId="1" r:id="rId1"/>
    <sheet name="Income Statement 90%" sheetId="2" r:id="rId2"/>
    <sheet name="Income Statement 50% " sheetId="3" r:id="rId3"/>
    <sheet name="Income Statement 10%" sheetId="4" r:id="rId4"/>
  </sheets>
  <definedNames>
    <definedName name="_xlnm.Print_Titles" localSheetId="1">'Income Statement 90%'!$4:$5</definedName>
  </definedNames>
  <calcPr fullCalcOnLoad="1"/>
</workbook>
</file>

<file path=xl/sharedStrings.xml><?xml version="1.0" encoding="utf-8"?>
<sst xmlns="http://schemas.openxmlformats.org/spreadsheetml/2006/main" count="74" uniqueCount="27">
  <si>
    <t>Technology &amp; Development</t>
  </si>
  <si>
    <t>Sales &amp; Marketing</t>
  </si>
  <si>
    <t>General &amp; Administrative</t>
  </si>
  <si>
    <t>TOTAL OPERATING EXPENSES</t>
  </si>
  <si>
    <t>EBITDA</t>
  </si>
  <si>
    <t>REVENUES:</t>
  </si>
  <si>
    <t>TOTAL REVENUES</t>
  </si>
  <si>
    <t>COST OF GOODS SOLD:</t>
  </si>
  <si>
    <t>TOTAL COST OF GOODS SOLD</t>
  </si>
  <si>
    <t>GROSS PROFIT</t>
  </si>
  <si>
    <t>OPERATING EXPENSES:</t>
  </si>
  <si>
    <t>Registration Fees</t>
  </si>
  <si>
    <t>NUMBER.TEL REVENUE ASSUMPTIONS</t>
  </si>
  <si>
    <t>Domain Name Market Size:</t>
  </si>
  <si>
    <t>Number.tel Expected Gross Revenue from Registrations</t>
  </si>
  <si>
    <t>Fees to TOB</t>
  </si>
  <si>
    <t>OTHER EXPENSES</t>
  </si>
  <si>
    <t>TOTAL OTHER EXPENSES</t>
  </si>
  <si>
    <t>Average Fee for Registration per Year</t>
  </si>
  <si>
    <t>Registration Costs</t>
  </si>
  <si>
    <t>Other Fees</t>
  </si>
  <si>
    <t>90% CONFIDENCE LEVEL:</t>
  </si>
  <si>
    <t>50% CONFIDENCE LEVEL:</t>
  </si>
  <si>
    <t>10% CONFIDENCE LEVEL:</t>
  </si>
  <si>
    <t>Expected ".tel" TLD Annual Registrations (New + Renewals)</t>
  </si>
  <si>
    <t>Fees to Registry Operator</t>
  </si>
  <si>
    <t>Number.tel Expected Gross Margin from Registrations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</si>
</sst>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_);_(@_)"/>
    <numFmt numFmtId="171" formatCode="&quot;$&quot;#,##0"/>
    <numFmt numFmtId="172" formatCode="&quot;$&quot;#,##0.0_);[Red]\(&quot;$&quot;#,##0.0\)"/>
    <numFmt numFmtId="173" formatCode="0.0%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_(* #,##0.000_);_(* \(#,##0.000\);_(* &quot;-&quot;??_);_(@_)"/>
    <numFmt numFmtId="178" formatCode="_(* #,##0.0000_);_(* \(#,##0.0000\);_(* &quot;-&quot;??_);_(@_)"/>
    <numFmt numFmtId="179" formatCode="0.0000%"/>
    <numFmt numFmtId="180" formatCode="&quot;$&quot;#,##0.0"/>
    <numFmt numFmtId="181" formatCode="&quot;$&quot;#,##0.00"/>
    <numFmt numFmtId="182" formatCode="&quot;$&quot;#,##0.000_);[Red]\(&quot;$&quot;#,##0.000\)"/>
  </numFmts>
  <fonts count="9">
    <font>
      <sz val="10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6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 indent="1"/>
    </xf>
    <xf numFmtId="6" fontId="4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 indent="2"/>
    </xf>
    <xf numFmtId="6" fontId="1" fillId="0" borderId="0" xfId="0" applyNumberFormat="1" applyFont="1" applyFill="1" applyAlignment="1">
      <alignment horizontal="right" vertical="top" wrapText="1"/>
    </xf>
    <xf numFmtId="10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73" fontId="1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73" fontId="5" fillId="0" borderId="0" xfId="19" applyNumberFormat="1" applyFont="1" applyFill="1" applyAlignment="1">
      <alignment horizontal="right" vertical="top" wrapText="1"/>
    </xf>
    <xf numFmtId="173" fontId="7" fillId="0" borderId="0" xfId="19" applyNumberFormat="1" applyFont="1" applyFill="1" applyAlignment="1">
      <alignment horizontal="right" vertical="top" wrapText="1"/>
    </xf>
    <xf numFmtId="173" fontId="3" fillId="0" borderId="0" xfId="0" applyNumberFormat="1" applyFont="1" applyFill="1" applyAlignment="1">
      <alignment horizontal="right" vertical="top" wrapText="1"/>
    </xf>
    <xf numFmtId="173" fontId="6" fillId="0" borderId="0" xfId="19" applyNumberFormat="1" applyFont="1" applyFill="1" applyAlignment="1">
      <alignment horizontal="right" vertical="top" wrapText="1"/>
    </xf>
    <xf numFmtId="173" fontId="1" fillId="0" borderId="0" xfId="19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9" fontId="1" fillId="0" borderId="0" xfId="19" applyFont="1" applyFill="1" applyAlignment="1">
      <alignment horizontal="right" vertical="top" wrapText="1"/>
    </xf>
    <xf numFmtId="175" fontId="3" fillId="0" borderId="0" xfId="15" applyNumberFormat="1" applyFont="1" applyFill="1" applyAlignment="1">
      <alignment/>
    </xf>
    <xf numFmtId="173" fontId="3" fillId="0" borderId="0" xfId="19" applyNumberFormat="1" applyFont="1" applyFill="1" applyAlignment="1">
      <alignment/>
    </xf>
    <xf numFmtId="181" fontId="3" fillId="0" borderId="0" xfId="17" applyNumberFormat="1" applyFont="1" applyFill="1" applyAlignment="1">
      <alignment/>
    </xf>
    <xf numFmtId="171" fontId="3" fillId="0" borderId="0" xfId="17" applyNumberFormat="1" applyFont="1" applyFill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914400</xdr:colOff>
      <xdr:row>4</xdr:row>
      <xdr:rowOff>76200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914400</xdr:colOff>
      <xdr:row>4</xdr:row>
      <xdr:rowOff>76200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4:I2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7.140625" style="5" bestFit="1" customWidth="1"/>
    <col min="2" max="4" width="14.7109375" style="5" customWidth="1"/>
    <col min="5" max="5" width="15.7109375" style="5" customWidth="1"/>
    <col min="6" max="16384" width="9.140625" style="5" customWidth="1"/>
  </cols>
  <sheetData>
    <row r="4" spans="1:3" ht="12">
      <c r="A4" s="29" t="s">
        <v>12</v>
      </c>
      <c r="B4" s="1"/>
      <c r="C4" s="1"/>
    </row>
    <row r="5" spans="2:5" ht="12">
      <c r="B5" s="2">
        <v>2001</v>
      </c>
      <c r="C5" s="2">
        <v>2002</v>
      </c>
      <c r="D5" s="2">
        <v>2003</v>
      </c>
      <c r="E5" s="2">
        <v>2004</v>
      </c>
    </row>
    <row r="6" spans="1:4" ht="12">
      <c r="A6" s="17" t="s">
        <v>13</v>
      </c>
      <c r="B6" s="4"/>
      <c r="C6" s="4"/>
      <c r="D6" s="4"/>
    </row>
    <row r="7" spans="1:4" ht="12">
      <c r="A7" s="17"/>
      <c r="B7" s="4"/>
      <c r="C7" s="4"/>
      <c r="D7" s="4"/>
    </row>
    <row r="8" ht="12">
      <c r="A8" s="17" t="s">
        <v>21</v>
      </c>
    </row>
    <row r="9" spans="1:5" ht="12">
      <c r="A9" s="14" t="s">
        <v>24</v>
      </c>
      <c r="B9" s="25">
        <v>450300</v>
      </c>
      <c r="C9" s="25">
        <v>913700</v>
      </c>
      <c r="D9" s="25">
        <v>1399000</v>
      </c>
      <c r="E9" s="25">
        <v>1915000</v>
      </c>
    </row>
    <row r="10" spans="1:5" ht="12">
      <c r="A10" s="14" t="s">
        <v>18</v>
      </c>
      <c r="B10" s="27">
        <v>6</v>
      </c>
      <c r="C10" s="27">
        <f>B10-0.25</f>
        <v>5.75</v>
      </c>
      <c r="D10" s="27">
        <f>C10-0.25</f>
        <v>5.5</v>
      </c>
      <c r="E10" s="27">
        <f>D10-0.25</f>
        <v>5.25</v>
      </c>
    </row>
    <row r="11" spans="1:5" ht="12">
      <c r="A11" s="14" t="s">
        <v>14</v>
      </c>
      <c r="B11" s="28">
        <f>B9*B10</f>
        <v>2701800</v>
      </c>
      <c r="C11" s="28">
        <f>C9*C10</f>
        <v>5253775</v>
      </c>
      <c r="D11" s="28">
        <f>D9*D10</f>
        <v>7694500</v>
      </c>
      <c r="E11" s="28">
        <f>E9*E10</f>
        <v>10053750</v>
      </c>
    </row>
    <row r="12" spans="1:5" ht="12">
      <c r="A12" s="14" t="s">
        <v>25</v>
      </c>
      <c r="B12" s="27">
        <v>2.5</v>
      </c>
      <c r="C12" s="27">
        <v>2.5</v>
      </c>
      <c r="D12" s="27">
        <v>2.5</v>
      </c>
      <c r="E12" s="27">
        <v>2.5</v>
      </c>
    </row>
    <row r="13" spans="1:5" ht="12">
      <c r="A13" s="14" t="s">
        <v>26</v>
      </c>
      <c r="B13" s="28">
        <f>B11-(B12*B9)</f>
        <v>1576050</v>
      </c>
      <c r="C13" s="28">
        <f>C11-(C12*C9)</f>
        <v>2969525</v>
      </c>
      <c r="D13" s="28">
        <f>D11-(D12*D9)</f>
        <v>4197000</v>
      </c>
      <c r="E13" s="28">
        <f>E11-(E12*E9)</f>
        <v>5266250</v>
      </c>
    </row>
    <row r="14" spans="1:9" ht="12">
      <c r="A14" s="14"/>
      <c r="F14" s="26"/>
      <c r="G14" s="26"/>
      <c r="H14" s="26"/>
      <c r="I14" s="26"/>
    </row>
    <row r="15" ht="12">
      <c r="A15" s="17" t="s">
        <v>22</v>
      </c>
    </row>
    <row r="16" spans="1:5" ht="12">
      <c r="A16" s="14" t="s">
        <v>24</v>
      </c>
      <c r="B16" s="25">
        <v>600000</v>
      </c>
      <c r="C16" s="25">
        <v>1218300</v>
      </c>
      <c r="D16" s="25">
        <v>1865700</v>
      </c>
      <c r="E16" s="25">
        <v>2554200</v>
      </c>
    </row>
    <row r="17" spans="1:5" ht="12">
      <c r="A17" s="14" t="s">
        <v>18</v>
      </c>
      <c r="B17" s="27">
        <v>6</v>
      </c>
      <c r="C17" s="27">
        <f>B17-0.25</f>
        <v>5.75</v>
      </c>
      <c r="D17" s="27">
        <f>C17-0.25</f>
        <v>5.5</v>
      </c>
      <c r="E17" s="27">
        <f>D17-0.25</f>
        <v>5.25</v>
      </c>
    </row>
    <row r="18" spans="1:5" ht="12">
      <c r="A18" s="14" t="s">
        <v>14</v>
      </c>
      <c r="B18" s="28">
        <f>B16*B17</f>
        <v>3600000</v>
      </c>
      <c r="C18" s="28">
        <f>C16*C17</f>
        <v>7005225</v>
      </c>
      <c r="D18" s="28">
        <f>D16*D17</f>
        <v>10261350</v>
      </c>
      <c r="E18" s="28">
        <f>E16*E17</f>
        <v>13409550</v>
      </c>
    </row>
    <row r="19" spans="1:5" ht="12">
      <c r="A19" s="14" t="s">
        <v>25</v>
      </c>
      <c r="B19" s="27">
        <v>2.5</v>
      </c>
      <c r="C19" s="27">
        <v>2.5</v>
      </c>
      <c r="D19" s="27">
        <v>2.5</v>
      </c>
      <c r="E19" s="27">
        <v>2.5</v>
      </c>
    </row>
    <row r="20" spans="1:5" ht="12">
      <c r="A20" s="14" t="s">
        <v>26</v>
      </c>
      <c r="B20" s="28">
        <f>B18-(B19*B16)</f>
        <v>2100000</v>
      </c>
      <c r="C20" s="28">
        <f>C18-(C19*C16)</f>
        <v>3959475</v>
      </c>
      <c r="D20" s="28">
        <f>D18-(D19*D16)</f>
        <v>5597100</v>
      </c>
      <c r="E20" s="28">
        <f>E18-(E19*E16)</f>
        <v>7024050</v>
      </c>
    </row>
    <row r="22" ht="12">
      <c r="A22" s="17" t="s">
        <v>23</v>
      </c>
    </row>
    <row r="23" spans="1:5" ht="12">
      <c r="A23" s="14" t="s">
        <v>24</v>
      </c>
      <c r="B23" s="25">
        <v>750300</v>
      </c>
      <c r="C23" s="25">
        <v>1522700</v>
      </c>
      <c r="D23" s="25">
        <v>2332000</v>
      </c>
      <c r="E23" s="25">
        <v>3192500</v>
      </c>
    </row>
    <row r="24" spans="1:5" ht="12">
      <c r="A24" s="14" t="s">
        <v>18</v>
      </c>
      <c r="B24" s="27">
        <v>6</v>
      </c>
      <c r="C24" s="27">
        <f>B24-0.25</f>
        <v>5.75</v>
      </c>
      <c r="D24" s="27">
        <f>C24-0.25</f>
        <v>5.5</v>
      </c>
      <c r="E24" s="27">
        <f>D24-0.25</f>
        <v>5.25</v>
      </c>
    </row>
    <row r="25" spans="1:5" ht="12">
      <c r="A25" s="14" t="s">
        <v>14</v>
      </c>
      <c r="B25" s="28">
        <f>B23*B24</f>
        <v>4501800</v>
      </c>
      <c r="C25" s="28">
        <f>C23*C24</f>
        <v>8755525</v>
      </c>
      <c r="D25" s="28">
        <f>D23*D24</f>
        <v>12826000</v>
      </c>
      <c r="E25" s="28">
        <f>E23*E24</f>
        <v>16760625</v>
      </c>
    </row>
    <row r="26" spans="1:5" ht="12">
      <c r="A26" s="14" t="s">
        <v>25</v>
      </c>
      <c r="B26" s="27">
        <v>2.5</v>
      </c>
      <c r="C26" s="27">
        <v>2.5</v>
      </c>
      <c r="D26" s="27">
        <v>2.5</v>
      </c>
      <c r="E26" s="27">
        <v>2.5</v>
      </c>
    </row>
    <row r="27" spans="1:5" ht="12">
      <c r="A27" s="14" t="s">
        <v>26</v>
      </c>
      <c r="B27" s="28">
        <f>B25-(B26*B23)</f>
        <v>2626050</v>
      </c>
      <c r="C27" s="28">
        <f>C25-(C26*C23)</f>
        <v>4948775</v>
      </c>
      <c r="D27" s="28">
        <f>D25-(D26*D23)</f>
        <v>6996000</v>
      </c>
      <c r="E27" s="28">
        <f>E25-(E26*E23)</f>
        <v>8779375</v>
      </c>
    </row>
  </sheetData>
  <printOptions horizontalCentered="1"/>
  <pageMargins left="0.5" right="0.5" top="1" bottom="1" header="0.5" footer="0.5"/>
  <pageSetup orientation="landscape" r:id="rId2"/>
  <headerFooter alignWithMargins="0">
    <oddHeader>&amp;C&amp;"Times New Roman,Bold"TABLE 1
NUMBER.TEL
ASSUMPTIONS FOR INCOME STATEMENT PROJECTIONS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I2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9.00390625" style="5" customWidth="1"/>
    <col min="2" max="2" width="13.28125" style="5" customWidth="1"/>
    <col min="3" max="3" width="9.7109375" style="5" bestFit="1" customWidth="1"/>
    <col min="4" max="4" width="13.28125" style="5" customWidth="1"/>
    <col min="5" max="5" width="9.7109375" style="5" bestFit="1" customWidth="1"/>
    <col min="6" max="6" width="13.28125" style="5" customWidth="1"/>
    <col min="7" max="7" width="9.7109375" style="5" bestFit="1" customWidth="1"/>
    <col min="8" max="8" width="13.28125" style="5" customWidth="1"/>
    <col min="9" max="9" width="9.7109375" style="5" bestFit="1" customWidth="1"/>
    <col min="10" max="16384" width="9.140625" style="5" customWidth="1"/>
  </cols>
  <sheetData>
    <row r="3" ht="12.75">
      <c r="A3" s="16" t="s">
        <v>21</v>
      </c>
    </row>
    <row r="4" spans="1:5" s="23" customFormat="1" ht="12">
      <c r="A4" s="1"/>
      <c r="B4" s="1"/>
      <c r="C4" s="1"/>
      <c r="D4" s="1"/>
      <c r="E4" s="1"/>
    </row>
    <row r="5" spans="1:9" ht="12">
      <c r="A5" s="1"/>
      <c r="B5" s="2">
        <v>2001</v>
      </c>
      <c r="C5" s="3"/>
      <c r="D5" s="2">
        <v>2002</v>
      </c>
      <c r="E5" s="3"/>
      <c r="F5" s="2">
        <v>2003</v>
      </c>
      <c r="G5" s="4"/>
      <c r="H5" s="2">
        <v>2003</v>
      </c>
      <c r="I5" s="4"/>
    </row>
    <row r="6" spans="1:9" ht="12">
      <c r="A6" s="1" t="s">
        <v>5</v>
      </c>
      <c r="B6" s="6"/>
      <c r="C6" s="6"/>
      <c r="D6" s="6"/>
      <c r="E6" s="6"/>
      <c r="F6" s="6"/>
      <c r="G6" s="6"/>
      <c r="H6" s="6"/>
      <c r="I6" s="6"/>
    </row>
    <row r="7" spans="1:9" ht="12">
      <c r="A7" s="7" t="s">
        <v>11</v>
      </c>
      <c r="B7" s="6">
        <f>'Assumptions for IS'!B11</f>
        <v>2701800</v>
      </c>
      <c r="C7" s="18">
        <f>B7/B$9</f>
        <v>1</v>
      </c>
      <c r="D7" s="6">
        <f>'Assumptions for IS'!C11</f>
        <v>5253775</v>
      </c>
      <c r="E7" s="18">
        <f>D7/D$9</f>
        <v>1</v>
      </c>
      <c r="F7" s="6">
        <f>'Assumptions for IS'!D11</f>
        <v>7694500</v>
      </c>
      <c r="G7" s="18">
        <f>F7/F$9</f>
        <v>1</v>
      </c>
      <c r="H7" s="6">
        <f>'Assumptions for IS'!E11</f>
        <v>10053750</v>
      </c>
      <c r="I7" s="18">
        <f>H7/H$9</f>
        <v>1</v>
      </c>
    </row>
    <row r="8" spans="1:9" ht="12">
      <c r="A8" s="7" t="s">
        <v>20</v>
      </c>
      <c r="B8" s="8">
        <v>0</v>
      </c>
      <c r="C8" s="21">
        <f>B8/B$9</f>
        <v>0</v>
      </c>
      <c r="D8" s="8">
        <v>0</v>
      </c>
      <c r="E8" s="21">
        <f>D8/D$9</f>
        <v>0</v>
      </c>
      <c r="F8" s="8">
        <v>0</v>
      </c>
      <c r="G8" s="21">
        <f>F8/F$9</f>
        <v>0</v>
      </c>
      <c r="H8" s="8">
        <v>0</v>
      </c>
      <c r="I8" s="21">
        <f>H8/H$9</f>
        <v>0</v>
      </c>
    </row>
    <row r="9" spans="1:9" s="15" customFormat="1" ht="12">
      <c r="A9" s="1" t="s">
        <v>6</v>
      </c>
      <c r="B9" s="10">
        <f aca="true" t="shared" si="0" ref="B9:G9">SUM(B7:B7)</f>
        <v>2701800</v>
      </c>
      <c r="C9" s="19">
        <f t="shared" si="0"/>
        <v>1</v>
      </c>
      <c r="D9" s="10">
        <f t="shared" si="0"/>
        <v>5253775</v>
      </c>
      <c r="E9" s="19">
        <f t="shared" si="0"/>
        <v>1</v>
      </c>
      <c r="F9" s="10">
        <f t="shared" si="0"/>
        <v>7694500</v>
      </c>
      <c r="G9" s="19">
        <f t="shared" si="0"/>
        <v>1</v>
      </c>
      <c r="H9" s="10">
        <f>SUM(H7:H7)</f>
        <v>10053750</v>
      </c>
      <c r="I9" s="19">
        <f>SUM(I7:I7)</f>
        <v>1</v>
      </c>
    </row>
    <row r="10" spans="1:9" ht="12">
      <c r="A10" s="9"/>
      <c r="B10" s="6"/>
      <c r="C10" s="20"/>
      <c r="D10" s="6"/>
      <c r="E10" s="20"/>
      <c r="F10" s="6"/>
      <c r="G10" s="20"/>
      <c r="H10" s="6"/>
      <c r="I10" s="20"/>
    </row>
    <row r="11" spans="1:9" ht="12">
      <c r="A11" s="1" t="s">
        <v>7</v>
      </c>
      <c r="B11" s="6"/>
      <c r="C11" s="20"/>
      <c r="D11" s="6"/>
      <c r="E11" s="20"/>
      <c r="F11" s="6"/>
      <c r="G11" s="20"/>
      <c r="H11" s="6"/>
      <c r="I11" s="20"/>
    </row>
    <row r="12" spans="1:9" ht="12">
      <c r="A12" s="7" t="s">
        <v>19</v>
      </c>
      <c r="B12" s="8">
        <f>'Assumptions for IS'!B9*'Assumptions for IS'!B12</f>
        <v>1125750</v>
      </c>
      <c r="C12" s="21">
        <f>B12/B$9</f>
        <v>0.4166666666666667</v>
      </c>
      <c r="D12" s="8">
        <f>'Assumptions for IS'!C9*'Assumptions for IS'!C12</f>
        <v>2284250</v>
      </c>
      <c r="E12" s="21">
        <f>D12/D$9</f>
        <v>0.43478260869565216</v>
      </c>
      <c r="F12" s="8">
        <f>'Assumptions for IS'!D9*'Assumptions for IS'!D12</f>
        <v>3497500</v>
      </c>
      <c r="G12" s="21">
        <f>F12/F$9</f>
        <v>0.45454545454545453</v>
      </c>
      <c r="H12" s="8">
        <f>'Assumptions for IS'!E9*'Assumptions for IS'!E12</f>
        <v>4787500</v>
      </c>
      <c r="I12" s="21">
        <f>H12/H$9</f>
        <v>0.47619047619047616</v>
      </c>
    </row>
    <row r="13" spans="1:9" s="15" customFormat="1" ht="12">
      <c r="A13" s="1" t="s">
        <v>8</v>
      </c>
      <c r="B13" s="10">
        <f>B12</f>
        <v>1125750</v>
      </c>
      <c r="C13" s="19">
        <f>B13/B$9</f>
        <v>0.4166666666666667</v>
      </c>
      <c r="D13" s="10">
        <f>D12</f>
        <v>2284250</v>
      </c>
      <c r="E13" s="19">
        <f>D13/D$9</f>
        <v>0.43478260869565216</v>
      </c>
      <c r="F13" s="10">
        <f>F12</f>
        <v>3497500</v>
      </c>
      <c r="G13" s="19">
        <f>F13/F$9</f>
        <v>0.45454545454545453</v>
      </c>
      <c r="H13" s="10">
        <f>H12</f>
        <v>4787500</v>
      </c>
      <c r="I13" s="19">
        <f>H13/H$9</f>
        <v>0.47619047619047616</v>
      </c>
    </row>
    <row r="14" spans="1:9" ht="12">
      <c r="A14" s="1"/>
      <c r="B14" s="6"/>
      <c r="C14" s="20"/>
      <c r="D14" s="6"/>
      <c r="E14" s="20"/>
      <c r="F14" s="6"/>
      <c r="G14" s="20"/>
      <c r="H14" s="6"/>
      <c r="I14" s="20"/>
    </row>
    <row r="15" spans="1:9" ht="12">
      <c r="A15" s="1" t="s">
        <v>9</v>
      </c>
      <c r="B15" s="10">
        <f>B9-B13</f>
        <v>1576050</v>
      </c>
      <c r="C15" s="19">
        <f>B15/B9</f>
        <v>0.5833333333333334</v>
      </c>
      <c r="D15" s="10">
        <f>D9-D13</f>
        <v>2969525</v>
      </c>
      <c r="E15" s="19">
        <f>D15/D9</f>
        <v>0.5652173913043478</v>
      </c>
      <c r="F15" s="10">
        <f>F9-F13</f>
        <v>4197000</v>
      </c>
      <c r="G15" s="19">
        <f>F15/F9</f>
        <v>0.5454545454545454</v>
      </c>
      <c r="H15" s="10">
        <f>H9-H13</f>
        <v>5266250</v>
      </c>
      <c r="I15" s="19">
        <f>H15/H9</f>
        <v>0.5238095238095238</v>
      </c>
    </row>
    <row r="16" spans="1:9" ht="12">
      <c r="A16" s="1"/>
      <c r="B16" s="11"/>
      <c r="C16" s="20"/>
      <c r="D16" s="11"/>
      <c r="E16" s="20"/>
      <c r="F16" s="11"/>
      <c r="G16" s="20"/>
      <c r="H16" s="11"/>
      <c r="I16" s="20"/>
    </row>
    <row r="17" spans="1:9" ht="12">
      <c r="A17" s="1" t="s">
        <v>10</v>
      </c>
      <c r="B17" s="12"/>
      <c r="C17" s="20"/>
      <c r="D17" s="12"/>
      <c r="E17" s="20"/>
      <c r="F17" s="12"/>
      <c r="G17" s="20"/>
      <c r="H17" s="12"/>
      <c r="I17" s="20"/>
    </row>
    <row r="18" spans="1:9" ht="12">
      <c r="A18" s="7" t="s">
        <v>1</v>
      </c>
      <c r="B18" s="6">
        <f>B$21*0.775</f>
        <v>2712500</v>
      </c>
      <c r="C18" s="18">
        <f>B18/B$9</f>
        <v>1.0039603227477978</v>
      </c>
      <c r="D18" s="6">
        <f>D$21*0.675</f>
        <v>2025000.0000000002</v>
      </c>
      <c r="E18" s="18">
        <f>D18/D$9</f>
        <v>0.3854371380578727</v>
      </c>
      <c r="F18" s="6">
        <f>F$21*0.625</f>
        <v>1875000</v>
      </c>
      <c r="G18" s="18">
        <f>F18/F$9</f>
        <v>0.24368055104295275</v>
      </c>
      <c r="H18" s="6">
        <f>H$21*0.625</f>
        <v>1875000</v>
      </c>
      <c r="I18" s="18">
        <f>H18/H$9</f>
        <v>0.18649757553151808</v>
      </c>
    </row>
    <row r="19" spans="1:9" ht="12">
      <c r="A19" s="7" t="s">
        <v>2</v>
      </c>
      <c r="B19" s="6">
        <f>B$21*0.2</f>
        <v>700000</v>
      </c>
      <c r="C19" s="18">
        <f>B19/B$9</f>
        <v>0.2590865349026575</v>
      </c>
      <c r="D19" s="6">
        <f>D$21*0.3</f>
        <v>900000</v>
      </c>
      <c r="E19" s="18">
        <f>D19/D$9</f>
        <v>0.17130539469238784</v>
      </c>
      <c r="F19" s="6">
        <f>F$21*0.35</f>
        <v>1050000</v>
      </c>
      <c r="G19" s="18">
        <f>F19/F$9</f>
        <v>0.13646110858405355</v>
      </c>
      <c r="H19" s="6">
        <f>H$21*0.35</f>
        <v>1050000</v>
      </c>
      <c r="I19" s="18">
        <f>H19/H$9</f>
        <v>0.10443864229765012</v>
      </c>
    </row>
    <row r="20" spans="1:9" ht="12">
      <c r="A20" s="7" t="s">
        <v>0</v>
      </c>
      <c r="B20" s="8">
        <f>B$21*0.025</f>
        <v>87500</v>
      </c>
      <c r="C20" s="21">
        <f>B20/B$9</f>
        <v>0.032385816862832185</v>
      </c>
      <c r="D20" s="8">
        <f>D$21*0.025</f>
        <v>75000</v>
      </c>
      <c r="E20" s="21">
        <f>D20/D$9</f>
        <v>0.014275449557698989</v>
      </c>
      <c r="F20" s="8">
        <f>F$21*0.025</f>
        <v>75000</v>
      </c>
      <c r="G20" s="21">
        <f>F20/F$9</f>
        <v>0.00974722204171811</v>
      </c>
      <c r="H20" s="8">
        <f>H$21*0.025</f>
        <v>75000</v>
      </c>
      <c r="I20" s="21">
        <f>H20/H$9</f>
        <v>0.007459903021260724</v>
      </c>
    </row>
    <row r="21" spans="1:9" ht="12">
      <c r="A21" s="1" t="s">
        <v>3</v>
      </c>
      <c r="B21" s="10">
        <v>3500000</v>
      </c>
      <c r="C21" s="19">
        <f>B21/B9</f>
        <v>1.2954326745132874</v>
      </c>
      <c r="D21" s="10">
        <v>3000000</v>
      </c>
      <c r="E21" s="19">
        <f>D21/D9</f>
        <v>0.5710179823079595</v>
      </c>
      <c r="F21" s="10">
        <v>3000000</v>
      </c>
      <c r="G21" s="19">
        <f>F21/F$9</f>
        <v>0.38988888166872443</v>
      </c>
      <c r="H21" s="10">
        <v>3000000</v>
      </c>
      <c r="I21" s="19">
        <f>H21/H$9</f>
        <v>0.29839612085042894</v>
      </c>
    </row>
    <row r="22" spans="1:9" ht="12">
      <c r="A22" s="1"/>
      <c r="B22" s="10"/>
      <c r="C22" s="19"/>
      <c r="D22" s="10"/>
      <c r="E22" s="19"/>
      <c r="F22" s="10"/>
      <c r="G22" s="19"/>
      <c r="H22" s="10"/>
      <c r="I22" s="19"/>
    </row>
    <row r="23" spans="1:9" ht="12">
      <c r="A23" s="1" t="s">
        <v>16</v>
      </c>
      <c r="B23" s="10"/>
      <c r="C23" s="19"/>
      <c r="D23" s="10"/>
      <c r="E23" s="19"/>
      <c r="F23" s="10"/>
      <c r="G23" s="19"/>
      <c r="H23" s="10"/>
      <c r="I23" s="19"/>
    </row>
    <row r="24" spans="1:9" ht="12">
      <c r="A24" s="7" t="s">
        <v>15</v>
      </c>
      <c r="B24" s="8">
        <f>IF((B15-B21)&gt;250000,((B15-B21)*0.2),250000)</f>
        <v>250000</v>
      </c>
      <c r="C24" s="21">
        <f>B24/B$9</f>
        <v>0.09253090532237768</v>
      </c>
      <c r="D24" s="8">
        <f>IF(((D15-D21)*0.2)&gt;250000,((D15-D21)*0.2),250000)</f>
        <v>250000</v>
      </c>
      <c r="E24" s="21">
        <f>D24/D$9</f>
        <v>0.047584831858996625</v>
      </c>
      <c r="F24" s="8">
        <f>IF(((F15-F21)*0.2)&gt;250000,((F15-F21)*0.2),250000)</f>
        <v>250000</v>
      </c>
      <c r="G24" s="21">
        <f>F24/F$9</f>
        <v>0.032490740139060365</v>
      </c>
      <c r="H24" s="8">
        <f>IF(((H15-H21)*0.2)&gt;250000,((H15-H21)*0.2),250000)</f>
        <v>453250</v>
      </c>
      <c r="I24" s="21">
        <f>H24/H$9</f>
        <v>0.045082680591818976</v>
      </c>
    </row>
    <row r="25" spans="1:9" ht="12">
      <c r="A25" s="1" t="s">
        <v>17</v>
      </c>
      <c r="B25" s="10">
        <f aca="true" t="shared" si="1" ref="B25:I25">SUM(B24:B24)</f>
        <v>250000</v>
      </c>
      <c r="C25" s="24">
        <f t="shared" si="1"/>
        <v>0.09253090532237768</v>
      </c>
      <c r="D25" s="10">
        <f t="shared" si="1"/>
        <v>250000</v>
      </c>
      <c r="E25" s="24">
        <f t="shared" si="1"/>
        <v>0.047584831858996625</v>
      </c>
      <c r="F25" s="10">
        <f t="shared" si="1"/>
        <v>250000</v>
      </c>
      <c r="G25" s="24">
        <f t="shared" si="1"/>
        <v>0.032490740139060365</v>
      </c>
      <c r="H25" s="10">
        <f t="shared" si="1"/>
        <v>453250</v>
      </c>
      <c r="I25" s="24">
        <f t="shared" si="1"/>
        <v>0.045082680591818976</v>
      </c>
    </row>
    <row r="26" spans="1:9" ht="12">
      <c r="A26" s="1"/>
      <c r="B26" s="10"/>
      <c r="C26" s="13"/>
      <c r="D26" s="10"/>
      <c r="E26" s="13"/>
      <c r="F26" s="10"/>
      <c r="G26" s="13"/>
      <c r="H26" s="10"/>
      <c r="I26" s="13"/>
    </row>
    <row r="27" spans="1:9" s="15" customFormat="1" ht="12">
      <c r="A27" s="1" t="s">
        <v>4</v>
      </c>
      <c r="B27" s="10">
        <f>B15-B21-B25</f>
        <v>-2173950</v>
      </c>
      <c r="C27" s="22">
        <f>B27/B9</f>
        <v>-0.8046302465023317</v>
      </c>
      <c r="D27" s="10">
        <f>D15-D21-D25</f>
        <v>-280475</v>
      </c>
      <c r="E27" s="22">
        <f>D27/D9</f>
        <v>-0.05338542286260831</v>
      </c>
      <c r="F27" s="10">
        <f>F15-F21-F25</f>
        <v>947000</v>
      </c>
      <c r="G27" s="22">
        <f>F27/F9</f>
        <v>0.12307492364676068</v>
      </c>
      <c r="H27" s="10">
        <f>H15-H21-H25</f>
        <v>1813000</v>
      </c>
      <c r="I27" s="22">
        <f>H27/H9</f>
        <v>0.1803307223672759</v>
      </c>
    </row>
  </sheetData>
  <printOptions horizontalCentered="1"/>
  <pageMargins left="0.5" right="0.5" top="1" bottom="1" header="0.5" footer="0.5"/>
  <pageSetup orientation="landscape" r:id="rId2"/>
  <headerFooter alignWithMargins="0">
    <oddHeader>&amp;C&amp;"Times New Roman,Bold"TABLE 2
NUMBER.TEL
INCOME STATEMENT PROJECTIONS
90% Confidence Level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9.00390625" style="5" customWidth="1"/>
    <col min="2" max="2" width="13.28125" style="5" customWidth="1"/>
    <col min="3" max="3" width="10.28125" style="5" bestFit="1" customWidth="1"/>
    <col min="4" max="4" width="13.28125" style="5" customWidth="1"/>
    <col min="5" max="5" width="10.28125" style="5" bestFit="1" customWidth="1"/>
    <col min="6" max="6" width="13.28125" style="5" customWidth="1"/>
    <col min="7" max="7" width="10.28125" style="5" bestFit="1" customWidth="1"/>
    <col min="8" max="8" width="13.28125" style="5" customWidth="1"/>
    <col min="9" max="9" width="10.28125" style="5" bestFit="1" customWidth="1"/>
    <col min="10" max="16384" width="9.140625" style="5" customWidth="1"/>
  </cols>
  <sheetData>
    <row r="3" ht="12.75">
      <c r="A3" s="16" t="s">
        <v>22</v>
      </c>
    </row>
    <row r="4" spans="1:5" s="23" customFormat="1" ht="12">
      <c r="A4" s="1"/>
      <c r="B4" s="1"/>
      <c r="C4" s="1"/>
      <c r="D4" s="1"/>
      <c r="E4" s="1"/>
    </row>
    <row r="5" spans="1:9" ht="12">
      <c r="A5" s="1"/>
      <c r="B5" s="2">
        <v>2001</v>
      </c>
      <c r="C5" s="3"/>
      <c r="D5" s="2">
        <v>2002</v>
      </c>
      <c r="E5" s="3"/>
      <c r="F5" s="2">
        <v>2003</v>
      </c>
      <c r="G5" s="4"/>
      <c r="H5" s="2">
        <v>2004</v>
      </c>
      <c r="I5" s="4"/>
    </row>
    <row r="6" spans="1:9" ht="12">
      <c r="A6" s="1" t="s">
        <v>5</v>
      </c>
      <c r="B6" s="6"/>
      <c r="C6" s="6"/>
      <c r="D6" s="6"/>
      <c r="E6" s="6"/>
      <c r="F6" s="6"/>
      <c r="G6" s="6"/>
      <c r="H6" s="6"/>
      <c r="I6" s="6"/>
    </row>
    <row r="7" spans="1:9" ht="12">
      <c r="A7" s="7" t="s">
        <v>11</v>
      </c>
      <c r="B7" s="6">
        <f>'Assumptions for IS'!B18</f>
        <v>3600000</v>
      </c>
      <c r="C7" s="18">
        <f>B7/B$9</f>
        <v>1</v>
      </c>
      <c r="D7" s="6">
        <f>'Assumptions for IS'!C18</f>
        <v>7005225</v>
      </c>
      <c r="E7" s="18">
        <f>D7/D$9</f>
        <v>1</v>
      </c>
      <c r="F7" s="6">
        <f>'Assumptions for IS'!D18</f>
        <v>10261350</v>
      </c>
      <c r="G7" s="18">
        <f>F7/F$9</f>
        <v>1</v>
      </c>
      <c r="H7" s="6">
        <f>'Assumptions for IS'!E18</f>
        <v>13409550</v>
      </c>
      <c r="I7" s="18">
        <f>H7/H$9</f>
        <v>1</v>
      </c>
    </row>
    <row r="8" spans="1:9" ht="12">
      <c r="A8" s="7" t="s">
        <v>20</v>
      </c>
      <c r="B8" s="8">
        <v>0</v>
      </c>
      <c r="C8" s="21">
        <f>B8/B$9</f>
        <v>0</v>
      </c>
      <c r="D8" s="8">
        <v>0</v>
      </c>
      <c r="E8" s="21">
        <f>D8/D$9</f>
        <v>0</v>
      </c>
      <c r="F8" s="8">
        <v>0</v>
      </c>
      <c r="G8" s="21">
        <f>F8/F$9</f>
        <v>0</v>
      </c>
      <c r="H8" s="8">
        <v>0</v>
      </c>
      <c r="I8" s="21">
        <f>H8/H$9</f>
        <v>0</v>
      </c>
    </row>
    <row r="9" spans="1:9" s="15" customFormat="1" ht="12">
      <c r="A9" s="1" t="s">
        <v>6</v>
      </c>
      <c r="B9" s="10">
        <f aca="true" t="shared" si="0" ref="B9:G9">SUM(B7:B7)</f>
        <v>3600000</v>
      </c>
      <c r="C9" s="19">
        <f t="shared" si="0"/>
        <v>1</v>
      </c>
      <c r="D9" s="10">
        <f t="shared" si="0"/>
        <v>7005225</v>
      </c>
      <c r="E9" s="19">
        <f t="shared" si="0"/>
        <v>1</v>
      </c>
      <c r="F9" s="10">
        <f t="shared" si="0"/>
        <v>10261350</v>
      </c>
      <c r="G9" s="19">
        <f t="shared" si="0"/>
        <v>1</v>
      </c>
      <c r="H9" s="10">
        <f>SUM(H7:H7)</f>
        <v>13409550</v>
      </c>
      <c r="I9" s="19">
        <f>SUM(I7:I7)</f>
        <v>1</v>
      </c>
    </row>
    <row r="10" spans="1:9" ht="12">
      <c r="A10" s="9"/>
      <c r="B10" s="6"/>
      <c r="C10" s="20"/>
      <c r="D10" s="6"/>
      <c r="E10" s="20"/>
      <c r="F10" s="6"/>
      <c r="G10" s="20"/>
      <c r="H10" s="6"/>
      <c r="I10" s="20"/>
    </row>
    <row r="11" spans="1:9" ht="12">
      <c r="A11" s="1" t="s">
        <v>7</v>
      </c>
      <c r="B11" s="6"/>
      <c r="C11" s="20"/>
      <c r="D11" s="6"/>
      <c r="E11" s="20"/>
      <c r="F11" s="6"/>
      <c r="G11" s="20"/>
      <c r="H11" s="6"/>
      <c r="I11" s="20"/>
    </row>
    <row r="12" spans="1:9" ht="12">
      <c r="A12" s="7" t="s">
        <v>19</v>
      </c>
      <c r="B12" s="8">
        <f>'Assumptions for IS'!B16*'Assumptions for IS'!B19</f>
        <v>1500000</v>
      </c>
      <c r="C12" s="21">
        <f>B12/B$9</f>
        <v>0.4166666666666667</v>
      </c>
      <c r="D12" s="8">
        <f>'Assumptions for IS'!C16*'Assumptions for IS'!C19</f>
        <v>3045750</v>
      </c>
      <c r="E12" s="21">
        <f>D12/D$9</f>
        <v>0.43478260869565216</v>
      </c>
      <c r="F12" s="8">
        <f>'Assumptions for IS'!D16*'Assumptions for IS'!D19</f>
        <v>4664250</v>
      </c>
      <c r="G12" s="21">
        <f>F12/F$9</f>
        <v>0.45454545454545453</v>
      </c>
      <c r="H12" s="8">
        <f>'Assumptions for IS'!E16*'Assumptions for IS'!E19</f>
        <v>6385500</v>
      </c>
      <c r="I12" s="21">
        <f>H12/H$9</f>
        <v>0.47619047619047616</v>
      </c>
    </row>
    <row r="13" spans="1:9" s="15" customFormat="1" ht="12">
      <c r="A13" s="1" t="s">
        <v>8</v>
      </c>
      <c r="B13" s="10">
        <f>B12</f>
        <v>1500000</v>
      </c>
      <c r="C13" s="19">
        <f>B13/B$9</f>
        <v>0.4166666666666667</v>
      </c>
      <c r="D13" s="10">
        <f>D12</f>
        <v>3045750</v>
      </c>
      <c r="E13" s="19">
        <f>D13/D$9</f>
        <v>0.43478260869565216</v>
      </c>
      <c r="F13" s="10">
        <f>F12</f>
        <v>4664250</v>
      </c>
      <c r="G13" s="19">
        <f>F13/F$9</f>
        <v>0.45454545454545453</v>
      </c>
      <c r="H13" s="10">
        <f>H12</f>
        <v>6385500</v>
      </c>
      <c r="I13" s="19">
        <f>H13/H$9</f>
        <v>0.47619047619047616</v>
      </c>
    </row>
    <row r="14" spans="1:9" ht="12">
      <c r="A14" s="1"/>
      <c r="B14" s="6"/>
      <c r="C14" s="20"/>
      <c r="D14" s="6"/>
      <c r="E14" s="20"/>
      <c r="F14" s="6"/>
      <c r="G14" s="20"/>
      <c r="H14" s="6"/>
      <c r="I14" s="20"/>
    </row>
    <row r="15" spans="1:9" ht="12">
      <c r="A15" s="1" t="s">
        <v>9</v>
      </c>
      <c r="B15" s="10">
        <f>B9-B13</f>
        <v>2100000</v>
      </c>
      <c r="C15" s="19">
        <f>B15/B9</f>
        <v>0.5833333333333334</v>
      </c>
      <c r="D15" s="10">
        <f>D9-D13</f>
        <v>3959475</v>
      </c>
      <c r="E15" s="19">
        <f>D15/D9</f>
        <v>0.5652173913043478</v>
      </c>
      <c r="F15" s="10">
        <f>F9-F13</f>
        <v>5597100</v>
      </c>
      <c r="G15" s="19">
        <f>F15/F9</f>
        <v>0.5454545454545454</v>
      </c>
      <c r="H15" s="10">
        <f>H9-H13</f>
        <v>7024050</v>
      </c>
      <c r="I15" s="19">
        <f>H15/H9</f>
        <v>0.5238095238095238</v>
      </c>
    </row>
    <row r="16" spans="1:9" ht="12">
      <c r="A16" s="1"/>
      <c r="B16" s="11"/>
      <c r="C16" s="20"/>
      <c r="D16" s="11"/>
      <c r="E16" s="20"/>
      <c r="F16" s="11"/>
      <c r="G16" s="20"/>
      <c r="H16" s="11"/>
      <c r="I16" s="20"/>
    </row>
    <row r="17" spans="1:9" ht="12">
      <c r="A17" s="1" t="s">
        <v>10</v>
      </c>
      <c r="B17" s="12"/>
      <c r="C17" s="20"/>
      <c r="D17" s="12"/>
      <c r="E17" s="20"/>
      <c r="F17" s="12"/>
      <c r="G17" s="20"/>
      <c r="H17" s="12"/>
      <c r="I17" s="20"/>
    </row>
    <row r="18" spans="1:9" ht="12">
      <c r="A18" s="7" t="s">
        <v>1</v>
      </c>
      <c r="B18" s="6">
        <f>'Income Statement 90%'!B18</f>
        <v>2712500</v>
      </c>
      <c r="C18" s="18">
        <f>B18/B$9</f>
        <v>0.7534722222222222</v>
      </c>
      <c r="D18" s="6">
        <f>'Income Statement 90%'!D18</f>
        <v>2025000.0000000002</v>
      </c>
      <c r="E18" s="18">
        <f>D18/D$9</f>
        <v>0.2890699442202071</v>
      </c>
      <c r="F18" s="6">
        <f>'Income Statement 90%'!F18</f>
        <v>1875000</v>
      </c>
      <c r="G18" s="18">
        <f>F18/F$9</f>
        <v>0.18272449531494395</v>
      </c>
      <c r="H18" s="6">
        <f>'Income Statement 90%'!H18</f>
        <v>1875000</v>
      </c>
      <c r="I18" s="18">
        <f>H18/H$9</f>
        <v>0.13982572122107007</v>
      </c>
    </row>
    <row r="19" spans="1:9" ht="12">
      <c r="A19" s="7" t="s">
        <v>2</v>
      </c>
      <c r="B19" s="6">
        <f>'Income Statement 90%'!B19</f>
        <v>700000</v>
      </c>
      <c r="C19" s="18">
        <f>B19/B$9</f>
        <v>0.19444444444444445</v>
      </c>
      <c r="D19" s="6">
        <f>'Income Statement 90%'!D19</f>
        <v>900000</v>
      </c>
      <c r="E19" s="18">
        <f>D19/D$9</f>
        <v>0.12847553076453647</v>
      </c>
      <c r="F19" s="6">
        <f>'Income Statement 90%'!F19</f>
        <v>1050000</v>
      </c>
      <c r="G19" s="18">
        <f>F19/F$9</f>
        <v>0.1023257173763686</v>
      </c>
      <c r="H19" s="6">
        <f>'Income Statement 90%'!H19</f>
        <v>1050000</v>
      </c>
      <c r="I19" s="18">
        <f>H19/H$9</f>
        <v>0.07830240388379923</v>
      </c>
    </row>
    <row r="20" spans="1:9" ht="12">
      <c r="A20" s="7" t="s">
        <v>0</v>
      </c>
      <c r="B20" s="8">
        <f>'Income Statement 90%'!B20</f>
        <v>87500</v>
      </c>
      <c r="C20" s="21">
        <f>B20/B$9</f>
        <v>0.024305555555555556</v>
      </c>
      <c r="D20" s="8">
        <f>'Income Statement 90%'!D20</f>
        <v>75000</v>
      </c>
      <c r="E20" s="21">
        <f>D20/D$9</f>
        <v>0.01070629423037804</v>
      </c>
      <c r="F20" s="8">
        <f>'Income Statement 90%'!F20</f>
        <v>75000</v>
      </c>
      <c r="G20" s="21">
        <f>F20/F$9</f>
        <v>0.0073089798125977575</v>
      </c>
      <c r="H20" s="8">
        <f>'Income Statement 90%'!H20</f>
        <v>75000</v>
      </c>
      <c r="I20" s="21">
        <f>H20/H$9</f>
        <v>0.005593028848842802</v>
      </c>
    </row>
    <row r="21" spans="1:9" s="15" customFormat="1" ht="12">
      <c r="A21" s="1" t="s">
        <v>3</v>
      </c>
      <c r="B21" s="10">
        <f>'Income Statement 90%'!B21</f>
        <v>3500000</v>
      </c>
      <c r="C21" s="19">
        <f>B21/B9</f>
        <v>0.9722222222222222</v>
      </c>
      <c r="D21" s="10">
        <f>'Income Statement 90%'!D21</f>
        <v>3000000</v>
      </c>
      <c r="E21" s="19">
        <f>D21/D9</f>
        <v>0.4282517692151216</v>
      </c>
      <c r="F21" s="10">
        <f>'Income Statement 90%'!F21</f>
        <v>3000000</v>
      </c>
      <c r="G21" s="19">
        <f>F21/F$9</f>
        <v>0.2923591925039103</v>
      </c>
      <c r="H21" s="10">
        <f>'Income Statement 90%'!H21</f>
        <v>3000000</v>
      </c>
      <c r="I21" s="19">
        <f>H21/H$9</f>
        <v>0.2237211539537121</v>
      </c>
    </row>
    <row r="22" spans="1:9" ht="12">
      <c r="A22" s="1"/>
      <c r="B22" s="10"/>
      <c r="C22" s="19"/>
      <c r="D22" s="10"/>
      <c r="E22" s="19"/>
      <c r="F22" s="10"/>
      <c r="G22" s="19"/>
      <c r="H22" s="10"/>
      <c r="I22" s="19"/>
    </row>
    <row r="23" spans="1:9" ht="12">
      <c r="A23" s="1" t="s">
        <v>16</v>
      </c>
      <c r="B23" s="10"/>
      <c r="C23" s="19"/>
      <c r="D23" s="10"/>
      <c r="E23" s="19"/>
      <c r="F23" s="10"/>
      <c r="G23" s="19"/>
      <c r="H23" s="10"/>
      <c r="I23" s="19"/>
    </row>
    <row r="24" spans="1:9" ht="12">
      <c r="A24" s="7" t="s">
        <v>15</v>
      </c>
      <c r="B24" s="8">
        <f>IF((B15-B21)&gt;250000,((B15-B21)*0.2),250000)</f>
        <v>250000</v>
      </c>
      <c r="C24" s="21">
        <f>B24/B$9</f>
        <v>0.06944444444444445</v>
      </c>
      <c r="D24" s="8">
        <f>IF(((D15-D21)*0.2)&gt;250000,((D15-D21)*0.2),250000)</f>
        <v>250000</v>
      </c>
      <c r="E24" s="21">
        <f>D24/D$9</f>
        <v>0.03568764743459346</v>
      </c>
      <c r="F24" s="8">
        <f>IF(((F15-F21)*0.2)&gt;250000,((F15-F21)*0.2),250000)</f>
        <v>519420</v>
      </c>
      <c r="G24" s="21">
        <f>F24/F$9</f>
        <v>0.05061907059012703</v>
      </c>
      <c r="H24" s="8">
        <f>IF(((H15-H21)*0.2)&gt;250000,((H15-H21)*0.2),250000)</f>
        <v>804810</v>
      </c>
      <c r="I24" s="21">
        <f>H24/H$9</f>
        <v>0.060017673971162346</v>
      </c>
    </row>
    <row r="25" spans="1:9" ht="12">
      <c r="A25" s="1" t="s">
        <v>17</v>
      </c>
      <c r="B25" s="10">
        <f aca="true" t="shared" si="1" ref="B25:I25">SUM(B24:B24)</f>
        <v>250000</v>
      </c>
      <c r="C25" s="24">
        <f t="shared" si="1"/>
        <v>0.06944444444444445</v>
      </c>
      <c r="D25" s="10">
        <f t="shared" si="1"/>
        <v>250000</v>
      </c>
      <c r="E25" s="24">
        <f t="shared" si="1"/>
        <v>0.03568764743459346</v>
      </c>
      <c r="F25" s="10">
        <f t="shared" si="1"/>
        <v>519420</v>
      </c>
      <c r="G25" s="24">
        <f t="shared" si="1"/>
        <v>0.05061907059012703</v>
      </c>
      <c r="H25" s="10">
        <f t="shared" si="1"/>
        <v>804810</v>
      </c>
      <c r="I25" s="24">
        <f t="shared" si="1"/>
        <v>0.060017673971162346</v>
      </c>
    </row>
    <row r="26" spans="1:9" ht="12">
      <c r="A26" s="1"/>
      <c r="B26" s="10"/>
      <c r="C26" s="13"/>
      <c r="D26" s="10"/>
      <c r="E26" s="13"/>
      <c r="F26" s="10"/>
      <c r="G26" s="13"/>
      <c r="H26" s="10"/>
      <c r="I26" s="13"/>
    </row>
    <row r="27" spans="1:9" s="15" customFormat="1" ht="12">
      <c r="A27" s="1" t="s">
        <v>4</v>
      </c>
      <c r="B27" s="10">
        <f>B15-B21-B25</f>
        <v>-1650000</v>
      </c>
      <c r="C27" s="22">
        <f>B27/B9</f>
        <v>-0.4583333333333333</v>
      </c>
      <c r="D27" s="10">
        <f>D15-D21-D25</f>
        <v>709475</v>
      </c>
      <c r="E27" s="22">
        <f>D27/D9</f>
        <v>0.10127797465463279</v>
      </c>
      <c r="F27" s="10">
        <f>F15-F21-F25</f>
        <v>2077680</v>
      </c>
      <c r="G27" s="22">
        <f>F27/F9</f>
        <v>0.20247628236050813</v>
      </c>
      <c r="H27" s="10">
        <f>H15-H21-H25</f>
        <v>3219240</v>
      </c>
      <c r="I27" s="22">
        <f>H27/H9</f>
        <v>0.24007069588464938</v>
      </c>
    </row>
  </sheetData>
  <printOptions/>
  <pageMargins left="0.75" right="0.75" top="1" bottom="1" header="0.5" footer="0.5"/>
  <pageSetup orientation="landscape" r:id="rId1"/>
  <headerFooter alignWithMargins="0">
    <oddHeader>&amp;C&amp;"Arial,Bold"TABLE 3
NUMBER.TEL
INCOME STATEMENT PROJECTIONS
50% Confidence Level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I2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9.00390625" style="5" customWidth="1"/>
    <col min="2" max="2" width="13.28125" style="5" customWidth="1"/>
    <col min="3" max="3" width="10.28125" style="5" bestFit="1" customWidth="1"/>
    <col min="4" max="4" width="13.28125" style="5" customWidth="1"/>
    <col min="5" max="5" width="10.28125" style="5" bestFit="1" customWidth="1"/>
    <col min="6" max="6" width="13.28125" style="5" customWidth="1"/>
    <col min="7" max="7" width="10.28125" style="5" bestFit="1" customWidth="1"/>
    <col min="8" max="8" width="13.28125" style="5" customWidth="1"/>
    <col min="9" max="9" width="10.28125" style="5" bestFit="1" customWidth="1"/>
    <col min="10" max="16384" width="9.140625" style="5" customWidth="1"/>
  </cols>
  <sheetData>
    <row r="3" ht="12.75">
      <c r="A3" s="16" t="s">
        <v>23</v>
      </c>
    </row>
    <row r="4" spans="1:5" s="23" customFormat="1" ht="12">
      <c r="A4" s="1"/>
      <c r="B4" s="1"/>
      <c r="C4" s="1"/>
      <c r="D4" s="1"/>
      <c r="E4" s="1"/>
    </row>
    <row r="5" spans="1:9" ht="12">
      <c r="A5" s="1"/>
      <c r="B5" s="2">
        <v>2001</v>
      </c>
      <c r="C5" s="3"/>
      <c r="D5" s="2">
        <v>2002</v>
      </c>
      <c r="E5" s="3"/>
      <c r="F5" s="2">
        <v>2003</v>
      </c>
      <c r="G5" s="4"/>
      <c r="H5" s="2">
        <v>2004</v>
      </c>
      <c r="I5" s="4"/>
    </row>
    <row r="6" spans="1:9" ht="12">
      <c r="A6" s="1" t="s">
        <v>5</v>
      </c>
      <c r="B6" s="6"/>
      <c r="C6" s="6"/>
      <c r="D6" s="6"/>
      <c r="E6" s="6"/>
      <c r="F6" s="6"/>
      <c r="G6" s="6"/>
      <c r="H6" s="6"/>
      <c r="I6" s="6"/>
    </row>
    <row r="7" spans="1:9" ht="12">
      <c r="A7" s="7" t="s">
        <v>11</v>
      </c>
      <c r="B7" s="6">
        <f>'Assumptions for IS'!B25</f>
        <v>4501800</v>
      </c>
      <c r="C7" s="18">
        <f>B7/B$9</f>
        <v>1</v>
      </c>
      <c r="D7" s="6">
        <f>'Assumptions for IS'!C25</f>
        <v>8755525</v>
      </c>
      <c r="E7" s="18">
        <f>D7/D$9</f>
        <v>1</v>
      </c>
      <c r="F7" s="6">
        <f>'Assumptions for IS'!D25</f>
        <v>12826000</v>
      </c>
      <c r="G7" s="18">
        <f>F7/F$9</f>
        <v>1</v>
      </c>
      <c r="H7" s="6">
        <f>'Assumptions for IS'!E25</f>
        <v>16760625</v>
      </c>
      <c r="I7" s="18">
        <f>H7/H$9</f>
        <v>1</v>
      </c>
    </row>
    <row r="8" spans="1:9" ht="12">
      <c r="A8" s="7" t="s">
        <v>20</v>
      </c>
      <c r="B8" s="8">
        <v>0</v>
      </c>
      <c r="C8" s="21">
        <f>B8/B$9</f>
        <v>0</v>
      </c>
      <c r="D8" s="8">
        <v>0</v>
      </c>
      <c r="E8" s="21">
        <f>D8/D$9</f>
        <v>0</v>
      </c>
      <c r="F8" s="8">
        <v>0</v>
      </c>
      <c r="G8" s="21">
        <f>F8/F$9</f>
        <v>0</v>
      </c>
      <c r="H8" s="8">
        <v>0</v>
      </c>
      <c r="I8" s="21">
        <f>H8/H$9</f>
        <v>0</v>
      </c>
    </row>
    <row r="9" spans="1:9" s="15" customFormat="1" ht="12">
      <c r="A9" s="1" t="s">
        <v>6</v>
      </c>
      <c r="B9" s="10">
        <f aca="true" t="shared" si="0" ref="B9:G9">SUM(B7:B7)</f>
        <v>4501800</v>
      </c>
      <c r="C9" s="19">
        <f t="shared" si="0"/>
        <v>1</v>
      </c>
      <c r="D9" s="10">
        <f t="shared" si="0"/>
        <v>8755525</v>
      </c>
      <c r="E9" s="19">
        <f t="shared" si="0"/>
        <v>1</v>
      </c>
      <c r="F9" s="10">
        <f t="shared" si="0"/>
        <v>12826000</v>
      </c>
      <c r="G9" s="19">
        <f t="shared" si="0"/>
        <v>1</v>
      </c>
      <c r="H9" s="10">
        <f>SUM(H7:H7)</f>
        <v>16760625</v>
      </c>
      <c r="I9" s="19">
        <f>SUM(I7:I7)</f>
        <v>1</v>
      </c>
    </row>
    <row r="10" spans="1:9" ht="12">
      <c r="A10" s="9"/>
      <c r="B10" s="6"/>
      <c r="C10" s="20"/>
      <c r="D10" s="6"/>
      <c r="E10" s="20"/>
      <c r="F10" s="6"/>
      <c r="G10" s="20"/>
      <c r="H10" s="6"/>
      <c r="I10" s="20"/>
    </row>
    <row r="11" spans="1:9" ht="12">
      <c r="A11" s="1" t="s">
        <v>7</v>
      </c>
      <c r="B11" s="6"/>
      <c r="C11" s="20"/>
      <c r="D11" s="6"/>
      <c r="E11" s="20"/>
      <c r="F11" s="6"/>
      <c r="G11" s="20"/>
      <c r="H11" s="6"/>
      <c r="I11" s="20"/>
    </row>
    <row r="12" spans="1:9" ht="12">
      <c r="A12" s="7" t="s">
        <v>19</v>
      </c>
      <c r="B12" s="8">
        <f>'Assumptions for IS'!B23*'Assumptions for IS'!B26</f>
        <v>1875750</v>
      </c>
      <c r="C12" s="21">
        <f>B12/B$9</f>
        <v>0.4166666666666667</v>
      </c>
      <c r="D12" s="8">
        <f>'Assumptions for IS'!C23*'Assumptions for IS'!C26</f>
        <v>3806750</v>
      </c>
      <c r="E12" s="21">
        <f>D12/D$9</f>
        <v>0.43478260869565216</v>
      </c>
      <c r="F12" s="8">
        <f>'Assumptions for IS'!D23*'Assumptions for IS'!D26</f>
        <v>5830000</v>
      </c>
      <c r="G12" s="21">
        <f>F12/F$9</f>
        <v>0.45454545454545453</v>
      </c>
      <c r="H12" s="8">
        <f>'Assumptions for IS'!E23*'Assumptions for IS'!E26</f>
        <v>7981250</v>
      </c>
      <c r="I12" s="21">
        <f>H12/H$9</f>
        <v>0.47619047619047616</v>
      </c>
    </row>
    <row r="13" spans="1:9" s="15" customFormat="1" ht="12">
      <c r="A13" s="1" t="s">
        <v>8</v>
      </c>
      <c r="B13" s="10">
        <f>B12</f>
        <v>1875750</v>
      </c>
      <c r="C13" s="19">
        <f>B13/B$9</f>
        <v>0.4166666666666667</v>
      </c>
      <c r="D13" s="10">
        <f>D12</f>
        <v>3806750</v>
      </c>
      <c r="E13" s="19">
        <f>D13/D$9</f>
        <v>0.43478260869565216</v>
      </c>
      <c r="F13" s="10">
        <f>F12</f>
        <v>5830000</v>
      </c>
      <c r="G13" s="19">
        <f>F13/F$9</f>
        <v>0.45454545454545453</v>
      </c>
      <c r="H13" s="10">
        <f>H12</f>
        <v>7981250</v>
      </c>
      <c r="I13" s="19">
        <f>H13/H$9</f>
        <v>0.47619047619047616</v>
      </c>
    </row>
    <row r="14" spans="1:9" ht="12">
      <c r="A14" s="1"/>
      <c r="B14" s="6"/>
      <c r="C14" s="20"/>
      <c r="D14" s="6"/>
      <c r="E14" s="20"/>
      <c r="F14" s="6"/>
      <c r="G14" s="20"/>
      <c r="H14" s="6"/>
      <c r="I14" s="20"/>
    </row>
    <row r="15" spans="1:9" ht="12">
      <c r="A15" s="1" t="s">
        <v>9</v>
      </c>
      <c r="B15" s="10">
        <f>B9-B13</f>
        <v>2626050</v>
      </c>
      <c r="C15" s="19">
        <f>B15/B9</f>
        <v>0.5833333333333334</v>
      </c>
      <c r="D15" s="10">
        <f>D9-D13</f>
        <v>4948775</v>
      </c>
      <c r="E15" s="19">
        <f>D15/D9</f>
        <v>0.5652173913043478</v>
      </c>
      <c r="F15" s="10">
        <f>F9-F13</f>
        <v>6996000</v>
      </c>
      <c r="G15" s="19">
        <f>F15/F9</f>
        <v>0.5454545454545454</v>
      </c>
      <c r="H15" s="10">
        <f>H9-H13</f>
        <v>8779375</v>
      </c>
      <c r="I15" s="19">
        <f>H15/H9</f>
        <v>0.5238095238095238</v>
      </c>
    </row>
    <row r="16" spans="1:9" ht="12">
      <c r="A16" s="1"/>
      <c r="B16" s="11"/>
      <c r="C16" s="20"/>
      <c r="D16" s="11"/>
      <c r="E16" s="20"/>
      <c r="F16" s="11"/>
      <c r="G16" s="20"/>
      <c r="H16" s="11"/>
      <c r="I16" s="20"/>
    </row>
    <row r="17" spans="1:9" ht="12">
      <c r="A17" s="1" t="s">
        <v>10</v>
      </c>
      <c r="B17" s="12"/>
      <c r="C17" s="20"/>
      <c r="D17" s="12"/>
      <c r="E17" s="20"/>
      <c r="F17" s="12"/>
      <c r="G17" s="20"/>
      <c r="H17" s="12"/>
      <c r="I17" s="20"/>
    </row>
    <row r="18" spans="1:9" ht="12">
      <c r="A18" s="7" t="s">
        <v>1</v>
      </c>
      <c r="B18" s="6">
        <f>'Income Statement 90%'!B18</f>
        <v>2712500</v>
      </c>
      <c r="C18" s="18">
        <f>B18/B$9</f>
        <v>0.6025367630725488</v>
      </c>
      <c r="D18" s="6">
        <f>'Income Statement 90%'!D18</f>
        <v>2025000.0000000002</v>
      </c>
      <c r="E18" s="18">
        <f>D18/D$9</f>
        <v>0.23128253302914448</v>
      </c>
      <c r="F18" s="6">
        <f>'Income Statement 90%'!F18</f>
        <v>1875000</v>
      </c>
      <c r="G18" s="18">
        <f>F18/F$9</f>
        <v>0.1461874317791985</v>
      </c>
      <c r="H18" s="6">
        <f>'Income Statement 90%'!H18</f>
        <v>1875000</v>
      </c>
      <c r="I18" s="18">
        <f>H18/H$9</f>
        <v>0.11186933661483388</v>
      </c>
    </row>
    <row r="19" spans="1:9" ht="12">
      <c r="A19" s="7" t="s">
        <v>2</v>
      </c>
      <c r="B19" s="6">
        <f>'Income Statement 90%'!B19</f>
        <v>700000</v>
      </c>
      <c r="C19" s="18">
        <f>B19/B$9</f>
        <v>0.15549335821227064</v>
      </c>
      <c r="D19" s="6">
        <f>'Income Statement 90%'!D19</f>
        <v>900000</v>
      </c>
      <c r="E19" s="18">
        <f>D19/D$9</f>
        <v>0.10279223690184199</v>
      </c>
      <c r="F19" s="6">
        <f>'Income Statement 90%'!F19</f>
        <v>1050000</v>
      </c>
      <c r="G19" s="18">
        <f>F19/F$9</f>
        <v>0.08186496179635117</v>
      </c>
      <c r="H19" s="6">
        <f>'Income Statement 90%'!H19</f>
        <v>1050000</v>
      </c>
      <c r="I19" s="18">
        <f>H19/H$9</f>
        <v>0.06264682850430697</v>
      </c>
    </row>
    <row r="20" spans="1:9" ht="12">
      <c r="A20" s="7" t="s">
        <v>0</v>
      </c>
      <c r="B20" s="8">
        <f>'Income Statement 90%'!B20</f>
        <v>87500</v>
      </c>
      <c r="C20" s="21">
        <f>B20/B$9</f>
        <v>0.01943666977653383</v>
      </c>
      <c r="D20" s="8">
        <f>'Income Statement 90%'!D20</f>
        <v>75000</v>
      </c>
      <c r="E20" s="21">
        <f>D20/D$9</f>
        <v>0.008566019741820165</v>
      </c>
      <c r="F20" s="8">
        <f>'Income Statement 90%'!F20</f>
        <v>75000</v>
      </c>
      <c r="G20" s="21">
        <f>F20/F$9</f>
        <v>0.00584749727116794</v>
      </c>
      <c r="H20" s="8">
        <f>'Income Statement 90%'!H20</f>
        <v>75000</v>
      </c>
      <c r="I20" s="21">
        <f>H20/H$9</f>
        <v>0.004474773464593355</v>
      </c>
    </row>
    <row r="21" spans="1:9" s="15" customFormat="1" ht="12">
      <c r="A21" s="1" t="s">
        <v>3</v>
      </c>
      <c r="B21" s="10">
        <f>'Income Statement 90%'!B21</f>
        <v>3500000</v>
      </c>
      <c r="C21" s="19">
        <f>B21/B9</f>
        <v>0.7774667910613532</v>
      </c>
      <c r="D21" s="10">
        <f>'Income Statement 90%'!D21</f>
        <v>3000000</v>
      </c>
      <c r="E21" s="19">
        <f>D21/D9</f>
        <v>0.3426407896728066</v>
      </c>
      <c r="F21" s="10">
        <f>'Income Statement 90%'!F21</f>
        <v>3000000</v>
      </c>
      <c r="G21" s="19">
        <f>F21/F$9</f>
        <v>0.2338998908467176</v>
      </c>
      <c r="H21" s="10">
        <f>'Income Statement 90%'!H21</f>
        <v>3000000</v>
      </c>
      <c r="I21" s="19">
        <f>H21/H$9</f>
        <v>0.1789909385837342</v>
      </c>
    </row>
    <row r="22" spans="1:9" ht="12">
      <c r="A22" s="1"/>
      <c r="B22" s="10"/>
      <c r="C22" s="19"/>
      <c r="D22" s="10"/>
      <c r="E22" s="19"/>
      <c r="F22" s="10"/>
      <c r="G22" s="19"/>
      <c r="H22" s="10"/>
      <c r="I22" s="19"/>
    </row>
    <row r="23" spans="1:9" ht="12">
      <c r="A23" s="1" t="s">
        <v>16</v>
      </c>
      <c r="B23" s="10"/>
      <c r="C23" s="19"/>
      <c r="D23" s="10"/>
      <c r="E23" s="19"/>
      <c r="F23" s="10"/>
      <c r="G23" s="19"/>
      <c r="H23" s="10"/>
      <c r="I23" s="19"/>
    </row>
    <row r="24" spans="1:9" ht="12">
      <c r="A24" s="7" t="s">
        <v>15</v>
      </c>
      <c r="B24" s="8">
        <f>IF((B15-B21)&gt;250000,((B15-B21)*0.2),250000)</f>
        <v>250000</v>
      </c>
      <c r="C24" s="21">
        <f>B24/B$9</f>
        <v>0.05553334221866809</v>
      </c>
      <c r="D24" s="8">
        <f>IF(((D15-D21)*0.2)&gt;250000,((D15-D21)*0.2),250000)</f>
        <v>389755</v>
      </c>
      <c r="E24" s="21">
        <f>D24/D$9</f>
        <v>0.04451532032630825</v>
      </c>
      <c r="F24" s="8">
        <f>IF(((F15-F21)*0.2)&gt;250000,((F15-F21)*0.2),250000)</f>
        <v>799200</v>
      </c>
      <c r="G24" s="21">
        <f>F24/F$9</f>
        <v>0.06231093092156557</v>
      </c>
      <c r="H24" s="8">
        <f>IF(((H15-H21)*0.2)&gt;250000,((H15-H21)*0.2),250000)</f>
        <v>1155875</v>
      </c>
      <c r="I24" s="21">
        <f>H24/H$9</f>
        <v>0.06896371704515793</v>
      </c>
    </row>
    <row r="25" spans="1:9" ht="12">
      <c r="A25" s="1" t="s">
        <v>17</v>
      </c>
      <c r="B25" s="10">
        <f aca="true" t="shared" si="1" ref="B25:I25">SUM(B24:B24)</f>
        <v>250000</v>
      </c>
      <c r="C25" s="24">
        <f t="shared" si="1"/>
        <v>0.05553334221866809</v>
      </c>
      <c r="D25" s="10">
        <f t="shared" si="1"/>
        <v>389755</v>
      </c>
      <c r="E25" s="24">
        <f t="shared" si="1"/>
        <v>0.04451532032630825</v>
      </c>
      <c r="F25" s="10">
        <f t="shared" si="1"/>
        <v>799200</v>
      </c>
      <c r="G25" s="24">
        <f t="shared" si="1"/>
        <v>0.06231093092156557</v>
      </c>
      <c r="H25" s="10">
        <f t="shared" si="1"/>
        <v>1155875</v>
      </c>
      <c r="I25" s="24">
        <f t="shared" si="1"/>
        <v>0.06896371704515793</v>
      </c>
    </row>
    <row r="26" spans="1:9" ht="12">
      <c r="A26" s="1"/>
      <c r="B26" s="10"/>
      <c r="C26" s="13"/>
      <c r="D26" s="10"/>
      <c r="E26" s="13"/>
      <c r="F26" s="10"/>
      <c r="G26" s="13"/>
      <c r="H26" s="10"/>
      <c r="I26" s="13"/>
    </row>
    <row r="27" spans="1:9" s="15" customFormat="1" ht="12">
      <c r="A27" s="1" t="s">
        <v>4</v>
      </c>
      <c r="B27" s="10">
        <f>B15-B21-B25</f>
        <v>-1123950</v>
      </c>
      <c r="C27" s="22">
        <f>B27/B9</f>
        <v>-0.249666799946688</v>
      </c>
      <c r="D27" s="10">
        <f>D15-D21-D25</f>
        <v>1559020</v>
      </c>
      <c r="E27" s="22">
        <f>D27/D9</f>
        <v>0.178061281305233</v>
      </c>
      <c r="F27" s="10">
        <f>F15-F21-F25</f>
        <v>3196800</v>
      </c>
      <c r="G27" s="22">
        <f>F27/F9</f>
        <v>0.24924372368626227</v>
      </c>
      <c r="H27" s="10">
        <f>H15-H21-H25</f>
        <v>4623500</v>
      </c>
      <c r="I27" s="22">
        <f>H27/H9</f>
        <v>0.2758548681806317</v>
      </c>
    </row>
  </sheetData>
  <printOptions/>
  <pageMargins left="0.75" right="0.75" top="1" bottom="1" header="0.5" footer="0.5"/>
  <pageSetup orientation="landscape" r:id="rId1"/>
  <headerFooter alignWithMargins="0">
    <oddHeader>&amp;C&amp;"Arial,Bold"TABLE 4
NUMBER.TEL
INCOME STATEMENT PROJECTIONS
10% Confidence Level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 TLD Financial Tables -- Final</dc:title>
  <dc:subject>MEM</dc:subject>
  <dc:creator>ECORREIA</dc:creator>
  <cp:keywords/>
  <dc:description/>
  <cp:lastModifiedBy>Technology Department</cp:lastModifiedBy>
  <cp:lastPrinted>2000-09-27T21:11:30Z</cp:lastPrinted>
  <dcterms:created xsi:type="dcterms:W3CDTF">2000-09-08T23:29:09Z</dcterms:created>
  <dcterms:modified xsi:type="dcterms:W3CDTF">2000-09-29T21:49:45Z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